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BT\CCPA\Rental Housing\"/>
    </mc:Choice>
  </mc:AlternateContent>
  <xr:revisionPtr revIDLastSave="0" documentId="13_ncr:1_{AC540B98-B0AC-48DC-ADEC-864BE24B52B5}" xr6:coauthVersionLast="36" xr6:coauthVersionMax="36" xr10:uidLastSave="{00000000-0000-0000-0000-000000000000}"/>
  <bookViews>
    <workbookView xWindow="0" yWindow="0" windowWidth="28605" windowHeight="9690" xr2:uid="{9C66DFDF-D33C-40F6-A7E2-EE7065FC25B6}"/>
  </bookViews>
  <sheets>
    <sheet name="Sheet1" sheetId="1" r:id="rId1"/>
  </sheets>
  <definedNames>
    <definedName name="_xlnm._FilterDatabase" localSheetId="0" hidden="1">Sheet1!$A$2:$AB$2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9" i="1" l="1"/>
  <c r="AB19" i="1" s="1"/>
  <c r="Y19" i="1"/>
  <c r="AA19" i="1" s="1"/>
  <c r="AA18" i="1"/>
  <c r="Z18" i="1"/>
  <c r="AB18" i="1" s="1"/>
  <c r="Y18" i="1"/>
  <c r="Z17" i="1"/>
  <c r="AB17" i="1" s="1"/>
  <c r="Y17" i="1"/>
  <c r="AA17" i="1" s="1"/>
  <c r="Z16" i="1"/>
  <c r="AB16" i="1" s="1"/>
  <c r="Y16" i="1"/>
  <c r="AA16" i="1" s="1"/>
  <c r="Z15" i="1"/>
  <c r="AB15" i="1" s="1"/>
  <c r="Y15" i="1"/>
  <c r="AA15" i="1" s="1"/>
  <c r="Z14" i="1"/>
  <c r="AB14" i="1" s="1"/>
  <c r="Y14" i="1"/>
  <c r="AA14" i="1" s="1"/>
  <c r="Z13" i="1"/>
  <c r="AB13" i="1" s="1"/>
  <c r="Y13" i="1"/>
  <c r="AA13" i="1" s="1"/>
  <c r="Z12" i="1"/>
  <c r="AB12" i="1" s="1"/>
  <c r="Y12" i="1"/>
  <c r="AA12" i="1" s="1"/>
  <c r="Z11" i="1"/>
  <c r="AB11" i="1" s="1"/>
  <c r="Y11" i="1"/>
  <c r="AA11" i="1" s="1"/>
  <c r="Z10" i="1"/>
  <c r="AB10" i="1" s="1"/>
  <c r="Y10" i="1"/>
  <c r="AA10" i="1" s="1"/>
  <c r="Z9" i="1"/>
  <c r="AB9" i="1" s="1"/>
  <c r="Y9" i="1"/>
  <c r="AA9" i="1" s="1"/>
  <c r="Z8" i="1"/>
  <c r="AB8" i="1" s="1"/>
  <c r="Y8" i="1"/>
  <c r="AA8" i="1" s="1"/>
  <c r="Z7" i="1"/>
  <c r="AB7" i="1" s="1"/>
  <c r="Y7" i="1"/>
  <c r="AA7" i="1" s="1"/>
  <c r="AA6" i="1"/>
  <c r="Z6" i="1"/>
  <c r="AB6" i="1" s="1"/>
  <c r="Y6" i="1"/>
  <c r="Z5" i="1"/>
  <c r="AB5" i="1" s="1"/>
  <c r="Y5" i="1"/>
  <c r="AA5" i="1" s="1"/>
  <c r="Z4" i="1"/>
  <c r="AB4" i="1" s="1"/>
  <c r="Y4" i="1"/>
  <c r="AA4" i="1" s="1"/>
  <c r="Z3" i="1"/>
  <c r="AB3" i="1" s="1"/>
  <c r="Y3" i="1"/>
  <c r="AA3" i="1" s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X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6" authorId="0" shapeId="0" xr:uid="{2227B97E-C7BF-4A2C-BBE0-18D76AA93C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</t>
        </r>
      </text>
    </comment>
    <comment ref="G12" authorId="0" shapeId="0" xr:uid="{F3AE820E-AB81-4FE1-BC62-149866DDDD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2017 so would balance</t>
        </r>
      </text>
    </comment>
    <comment ref="I12" authorId="0" shapeId="0" xr:uid="{94A72B76-5024-4803-BF65-24D8BEEA87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2017 so it would balance</t>
        </r>
      </text>
    </comment>
    <comment ref="G14" authorId="0" shapeId="0" xr:uid="{58598A4F-ED78-443A-8243-D79F4AC9BD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2017</t>
        </r>
      </text>
    </comment>
    <comment ref="K19" authorId="0" shapeId="0" xr:uid="{26BAD479-0242-4AA1-A2BE-96A066E543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2017 as 2018 figure is 1200 and so can't get the right avg</t>
        </r>
      </text>
    </comment>
  </commentList>
</comments>
</file>

<file path=xl/sharedStrings.xml><?xml version="1.0" encoding="utf-8"?>
<sst xmlns="http://schemas.openxmlformats.org/spreadsheetml/2006/main" count="103" uniqueCount="55">
  <si>
    <t>Rental Market Reports: Major Centres</t>
  </si>
  <si>
    <t>Table 4.3.1</t>
  </si>
  <si>
    <t>Estimated Condo Counts</t>
  </si>
  <si>
    <t>Province</t>
  </si>
  <si>
    <t>1bdr RMS</t>
  </si>
  <si>
    <t>2bdrm RMS</t>
  </si>
  <si>
    <t>Bachelor</t>
  </si>
  <si>
    <t>1 bdrm</t>
  </si>
  <si>
    <t>2 bdrm</t>
  </si>
  <si>
    <t>3+ Bdrm</t>
  </si>
  <si>
    <t>Total</t>
  </si>
  <si>
    <t>3 bdrm</t>
  </si>
  <si>
    <t>Alta/Alb.</t>
  </si>
  <si>
    <t>Edmonton</t>
  </si>
  <si>
    <t>Calgary</t>
  </si>
  <si>
    <t>**</t>
  </si>
  <si>
    <t>B.C./C.-B.</t>
  </si>
  <si>
    <t>Vancouver</t>
  </si>
  <si>
    <t>d</t>
  </si>
  <si>
    <t>Kelowna</t>
  </si>
  <si>
    <t>Victoria</t>
  </si>
  <si>
    <t>Man./Man.</t>
  </si>
  <si>
    <t>Winnipeg</t>
  </si>
  <si>
    <t>N.S./N.-É.</t>
  </si>
  <si>
    <t>Halifax</t>
  </si>
  <si>
    <t>Ont./Ont.</t>
  </si>
  <si>
    <t>Toronto</t>
  </si>
  <si>
    <t>Ottawa</t>
  </si>
  <si>
    <t>Hamilton</t>
  </si>
  <si>
    <t>Kitchener -
Cambridge -
Waterl</t>
  </si>
  <si>
    <t>London</t>
  </si>
  <si>
    <t>Que/Qc</t>
  </si>
  <si>
    <t>Québec</t>
  </si>
  <si>
    <t>Montréal</t>
  </si>
  <si>
    <t>Gatineau</t>
  </si>
  <si>
    <t>Sask./Sask.</t>
  </si>
  <si>
    <t>Regina</t>
  </si>
  <si>
    <t>Saskatoon</t>
  </si>
  <si>
    <t>1 Bdr Rent</t>
  </si>
  <si>
    <t>2 Bdr Rent</t>
  </si>
  <si>
    <t>Combined PBR + Condo</t>
  </si>
  <si>
    <t>Quality</t>
  </si>
  <si>
    <t>Change PBR rent to combined PBR+Condo rent</t>
  </si>
  <si>
    <t>From Rental Market Reports</t>
  </si>
  <si>
    <t>Calculated Fields</t>
  </si>
  <si>
    <t>Estimates</t>
  </si>
  <si>
    <t>Check estimated  Condo counts using total avg rent</t>
  </si>
  <si>
    <t>Check estimated  Condo counts using total units</t>
  </si>
  <si>
    <t>Total Condo Rental Units Oct 2018</t>
  </si>
  <si>
    <t>CMA</t>
  </si>
  <si>
    <t>Table 4.1.3 Condo rents</t>
  </si>
  <si>
    <t>Table 4.1.2 Purpose build rents</t>
  </si>
  <si>
    <t>PBR Apartment Counts Table 1.1.3</t>
  </si>
  <si>
    <t>1 bdr rent diff</t>
  </si>
  <si>
    <t>2 bdr rent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</si>
</sst>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4"/>
    <xf numFmtId="165" fontId="0" fillId="2" borderId="0" xfId="1" applyNumberFormat="1" applyFont="1" applyFill="1" applyAlignment="1">
      <alignment wrapText="1"/>
    </xf>
    <xf numFmtId="165" fontId="0" fillId="2" borderId="0" xfId="1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2" borderId="0" xfId="0" applyFill="1"/>
    <xf numFmtId="0" fontId="0" fillId="3" borderId="0" xfId="0" applyFill="1"/>
    <xf numFmtId="164" fontId="0" fillId="3" borderId="0" xfId="2" applyNumberFormat="1" applyFont="1" applyFill="1" applyAlignment="1">
      <alignment horizontal="center"/>
    </xf>
    <xf numFmtId="164" fontId="0" fillId="3" borderId="0" xfId="2" applyNumberFormat="1" applyFont="1" applyFill="1" applyAlignment="1">
      <alignment wrapText="1"/>
    </xf>
    <xf numFmtId="164" fontId="0" fillId="3" borderId="0" xfId="2" applyNumberFormat="1" applyFont="1" applyFill="1" applyAlignment="1">
      <alignment horizontal="right"/>
    </xf>
    <xf numFmtId="0" fontId="0" fillId="4" borderId="0" xfId="0" applyFill="1"/>
    <xf numFmtId="165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wrapText="1"/>
    </xf>
    <xf numFmtId="165" fontId="0" fillId="4" borderId="0" xfId="1" applyNumberFormat="1" applyFont="1" applyFill="1"/>
    <xf numFmtId="165" fontId="0" fillId="3" borderId="0" xfId="1" applyNumberFormat="1" applyFont="1" applyFill="1"/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 applyAlignment="1">
      <alignment horizontal="center"/>
    </xf>
    <xf numFmtId="164" fontId="0" fillId="2" borderId="3" xfId="0" applyNumberFormat="1" applyFill="1" applyBorder="1" applyAlignment="1"/>
    <xf numFmtId="164" fontId="0" fillId="2" borderId="0" xfId="0" applyNumberFormat="1" applyFill="1" applyBorder="1" applyAlignment="1"/>
    <xf numFmtId="164" fontId="0" fillId="2" borderId="4" xfId="0" applyNumberFormat="1" applyFill="1" applyBorder="1" applyAlignment="1"/>
    <xf numFmtId="164" fontId="0" fillId="2" borderId="3" xfId="0" applyNumberFormat="1" applyFill="1" applyBorder="1" applyAlignment="1">
      <alignment horizontal="right"/>
    </xf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8" xfId="0" applyNumberFormat="1" applyFill="1" applyBorder="1"/>
    <xf numFmtId="164" fontId="0" fillId="2" borderId="8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5" fontId="0" fillId="3" borderId="1" xfId="1" applyNumberFormat="1" applyFont="1" applyFill="1" applyBorder="1" applyAlignment="1">
      <alignment horizontal="left"/>
    </xf>
    <xf numFmtId="165" fontId="0" fillId="3" borderId="2" xfId="1" applyNumberFormat="1" applyFont="1" applyFill="1" applyBorder="1" applyAlignment="1">
      <alignment horizontal="left"/>
    </xf>
    <xf numFmtId="164" fontId="0" fillId="3" borderId="3" xfId="0" applyNumberFormat="1" applyFill="1" applyBorder="1" applyAlignment="1">
      <alignment wrapText="1"/>
    </xf>
    <xf numFmtId="164" fontId="0" fillId="3" borderId="4" xfId="0" applyNumberFormat="1" applyFill="1" applyBorder="1" applyAlignment="1">
      <alignment wrapText="1"/>
    </xf>
    <xf numFmtId="9" fontId="0" fillId="3" borderId="3" xfId="3" applyFont="1" applyFill="1" applyBorder="1"/>
    <xf numFmtId="9" fontId="0" fillId="3" borderId="4" xfId="3" applyFont="1" applyFill="1" applyBorder="1"/>
    <xf numFmtId="9" fontId="0" fillId="3" borderId="5" xfId="3" applyFont="1" applyFill="1" applyBorder="1"/>
    <xf numFmtId="9" fontId="0" fillId="3" borderId="6" xfId="3" applyFont="1" applyFill="1" applyBorder="1"/>
    <xf numFmtId="165" fontId="0" fillId="2" borderId="0" xfId="1" applyNumberFormat="1" applyFont="1" applyFill="1" applyAlignment="1">
      <alignment horizontal="center"/>
    </xf>
    <xf numFmtId="165" fontId="0" fillId="3" borderId="0" xfId="1" applyNumberFormat="1" applyFont="1" applyFill="1" applyAlignment="1"/>
    <xf numFmtId="164" fontId="0" fillId="3" borderId="1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wrapText="1"/>
    </xf>
    <xf numFmtId="164" fontId="0" fillId="3" borderId="4" xfId="1" applyNumberFormat="1" applyFont="1" applyFill="1" applyBorder="1" applyAlignment="1">
      <alignment wrapText="1"/>
    </xf>
    <xf numFmtId="164" fontId="0" fillId="3" borderId="3" xfId="2" applyNumberFormat="1" applyFont="1" applyFill="1" applyBorder="1"/>
    <xf numFmtId="164" fontId="0" fillId="3" borderId="4" xfId="2" applyNumberFormat="1" applyFont="1" applyFill="1" applyBorder="1"/>
    <xf numFmtId="164" fontId="0" fillId="3" borderId="5" xfId="2" applyNumberFormat="1" applyFont="1" applyFill="1" applyBorder="1"/>
    <xf numFmtId="164" fontId="0" fillId="3" borderId="6" xfId="2" applyNumberFormat="1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www.cmhc-schl.gc.ca/en/data-and-research/publications-and-reports/rental-market-reports-major-centres" TargetMode="External"/><Relationship Id="rId1" Type="http://schemas.openxmlformats.org/officeDocument/2006/relationships/hyperlink" Target="https://www.cmhc-schl.gc.ca/en/data-and-research/publications-and-reports/rental-market-reports-major-cent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871F-1C75-47FB-A47E-F15A2592FF39}">
  <dimension ref="A1:AD2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3" sqref="AB3"/>
    </sheetView>
  </sheetViews>
  <sheetFormatPr defaultRowHeight="15" x14ac:dyDescent="0.25"/>
  <cols>
    <col min="1" max="1" width="10.85546875" customWidth="1"/>
    <col min="2" max="2" width="30.42578125" bestFit="1" customWidth="1"/>
    <col min="3" max="3" width="16.85546875" style="4" customWidth="1"/>
    <col min="4" max="4" width="12.5703125" style="4" customWidth="1"/>
    <col min="5" max="5" width="9.140625" style="4"/>
    <col min="6" max="6" width="2.140625" style="4" customWidth="1"/>
    <col min="7" max="7" width="9.140625" style="4"/>
    <col min="8" max="8" width="2.28515625" style="4" customWidth="1"/>
    <col min="9" max="9" width="9.140625" style="4"/>
    <col min="10" max="10" width="2.140625" style="4" customWidth="1"/>
    <col min="11" max="11" width="9.140625" style="4"/>
    <col min="12" max="12" width="1.85546875" style="4" customWidth="1"/>
    <col min="13" max="13" width="6.5703125" style="4" bestFit="1" customWidth="1"/>
    <col min="14" max="14" width="12.140625" customWidth="1"/>
    <col min="15" max="22" width="9.140625" style="4"/>
    <col min="23" max="23" width="17.28515625" style="4" customWidth="1"/>
    <col min="24" max="24" width="20" customWidth="1"/>
    <col min="25" max="25" width="10.42578125" style="5" customWidth="1"/>
    <col min="26" max="26" width="13.42578125" style="5" customWidth="1"/>
    <col min="27" max="27" width="19.5703125" style="4" customWidth="1"/>
    <col min="28" max="28" width="19.140625" style="4" customWidth="1"/>
    <col min="29" max="30" width="9.140625" style="4"/>
  </cols>
  <sheetData>
    <row r="1" spans="1:28" x14ac:dyDescent="0.25">
      <c r="A1" s="1" t="s">
        <v>0</v>
      </c>
      <c r="C1" s="16" t="s">
        <v>51</v>
      </c>
      <c r="D1" s="17"/>
      <c r="E1" s="16" t="s">
        <v>50</v>
      </c>
      <c r="F1" s="22"/>
      <c r="G1" s="22"/>
      <c r="H1" s="22"/>
      <c r="I1" s="22"/>
      <c r="J1" s="22"/>
      <c r="K1" s="22"/>
      <c r="L1" s="22"/>
      <c r="M1" s="17"/>
      <c r="N1" s="3" t="s">
        <v>1</v>
      </c>
      <c r="O1" s="42" t="s">
        <v>52</v>
      </c>
      <c r="P1" s="42"/>
      <c r="Q1" s="42"/>
      <c r="R1" s="42"/>
      <c r="S1" s="12" t="s">
        <v>2</v>
      </c>
      <c r="T1" s="12"/>
      <c r="U1" s="12"/>
      <c r="V1" s="12"/>
      <c r="W1" s="43"/>
      <c r="X1" s="8"/>
      <c r="Y1" s="44" t="s">
        <v>40</v>
      </c>
      <c r="Z1" s="45"/>
      <c r="AA1" s="34" t="s">
        <v>42</v>
      </c>
      <c r="AB1" s="35"/>
    </row>
    <row r="2" spans="1:28" ht="45" x14ac:dyDescent="0.25">
      <c r="A2" t="s">
        <v>3</v>
      </c>
      <c r="B2" t="s">
        <v>49</v>
      </c>
      <c r="C2" s="18" t="s">
        <v>4</v>
      </c>
      <c r="D2" s="19" t="s">
        <v>5</v>
      </c>
      <c r="E2" s="23" t="s">
        <v>6</v>
      </c>
      <c r="F2" s="24" t="s">
        <v>41</v>
      </c>
      <c r="G2" s="24" t="s">
        <v>7</v>
      </c>
      <c r="H2" s="24" t="s">
        <v>41</v>
      </c>
      <c r="I2" s="24" t="s">
        <v>8</v>
      </c>
      <c r="J2" s="24" t="s">
        <v>41</v>
      </c>
      <c r="K2" s="24" t="s">
        <v>9</v>
      </c>
      <c r="L2" s="24" t="s">
        <v>41</v>
      </c>
      <c r="M2" s="25" t="s">
        <v>10</v>
      </c>
      <c r="N2" s="2" t="s">
        <v>48</v>
      </c>
      <c r="O2" s="2" t="s">
        <v>6</v>
      </c>
      <c r="P2" s="2" t="s">
        <v>7</v>
      </c>
      <c r="Q2" s="2" t="s">
        <v>8</v>
      </c>
      <c r="R2" s="2" t="s">
        <v>11</v>
      </c>
      <c r="S2" s="13" t="s">
        <v>6</v>
      </c>
      <c r="T2" s="13" t="s">
        <v>7</v>
      </c>
      <c r="U2" s="13" t="s">
        <v>8</v>
      </c>
      <c r="V2" s="13" t="s">
        <v>11</v>
      </c>
      <c r="W2" s="9" t="s">
        <v>47</v>
      </c>
      <c r="X2" s="9" t="s">
        <v>46</v>
      </c>
      <c r="Y2" s="46" t="s">
        <v>38</v>
      </c>
      <c r="Z2" s="47" t="s">
        <v>39</v>
      </c>
      <c r="AA2" s="36" t="s">
        <v>53</v>
      </c>
      <c r="AB2" s="37" t="s">
        <v>54</v>
      </c>
    </row>
    <row r="3" spans="1:28" x14ac:dyDescent="0.25">
      <c r="A3" t="s">
        <v>12</v>
      </c>
      <c r="B3" t="s">
        <v>13</v>
      </c>
      <c r="C3" s="18">
        <v>1017</v>
      </c>
      <c r="D3" s="19">
        <v>1246</v>
      </c>
      <c r="E3" s="26">
        <v>848</v>
      </c>
      <c r="F3" s="27"/>
      <c r="G3" s="28">
        <v>1108</v>
      </c>
      <c r="H3" s="27"/>
      <c r="I3" s="28">
        <v>1392</v>
      </c>
      <c r="J3" s="27"/>
      <c r="K3" s="28">
        <v>1476</v>
      </c>
      <c r="L3" s="27"/>
      <c r="M3" s="29">
        <v>1321</v>
      </c>
      <c r="N3" s="3">
        <v>20186</v>
      </c>
      <c r="O3" s="3">
        <v>4135</v>
      </c>
      <c r="P3" s="3">
        <v>29920</v>
      </c>
      <c r="Q3" s="3">
        <v>32081</v>
      </c>
      <c r="R3" s="3">
        <v>2934</v>
      </c>
      <c r="S3" s="14">
        <v>780</v>
      </c>
      <c r="T3" s="14">
        <v>7000</v>
      </c>
      <c r="U3" s="14">
        <v>10900</v>
      </c>
      <c r="V3" s="14">
        <v>1462</v>
      </c>
      <c r="W3" s="15">
        <f t="shared" ref="W3:W19" si="0">N3-SUM(S3:V3)</f>
        <v>44</v>
      </c>
      <c r="X3" s="10">
        <f>(IFERROR(E3*S3,0)+IFERROR(G3*T3,0)+IFERROR(I3*U3,0)+IFERROR(K3*V3,0))/N3-M3</f>
        <v>-45.454968790250632</v>
      </c>
      <c r="Y3" s="48">
        <f>IF(G3&lt;&gt;"**",($P3*C3+$T3*G3)/SUM($T3,$P3),0)</f>
        <v>1034.2535211267605</v>
      </c>
      <c r="Z3" s="49">
        <f>IF(I3&lt;&gt;"",($Q3*D3+$U3*I3)/SUM($U3,$Q3),0)</f>
        <v>1283.0256625020359</v>
      </c>
      <c r="AA3" s="38">
        <f>IF(G3&lt;&gt;"**",Y3/C3-1,0)</f>
        <v>1.696511418560509E-2</v>
      </c>
      <c r="AB3" s="39">
        <f>IF(I3&lt;&gt;"",Z3/D3-1,0)</f>
        <v>2.9715619985582586E-2</v>
      </c>
    </row>
    <row r="4" spans="1:28" x14ac:dyDescent="0.25">
      <c r="A4" t="s">
        <v>12</v>
      </c>
      <c r="B4" t="s">
        <v>14</v>
      </c>
      <c r="C4" s="18">
        <v>1050</v>
      </c>
      <c r="D4" s="19">
        <v>1272</v>
      </c>
      <c r="E4" s="26" t="s">
        <v>15</v>
      </c>
      <c r="F4" s="27"/>
      <c r="G4" s="28">
        <v>1229</v>
      </c>
      <c r="H4" s="27"/>
      <c r="I4" s="28">
        <v>1533</v>
      </c>
      <c r="J4" s="27"/>
      <c r="K4" s="28" t="s">
        <v>15</v>
      </c>
      <c r="L4" s="27"/>
      <c r="M4" s="29">
        <v>1444</v>
      </c>
      <c r="N4" s="3">
        <v>23216</v>
      </c>
      <c r="O4" s="3">
        <v>1434</v>
      </c>
      <c r="P4" s="3">
        <v>18873</v>
      </c>
      <c r="Q4" s="3">
        <v>17712</v>
      </c>
      <c r="R4" s="3">
        <v>1548</v>
      </c>
      <c r="S4" s="14">
        <v>0</v>
      </c>
      <c r="T4" s="14">
        <v>5567</v>
      </c>
      <c r="U4" s="14">
        <v>17640</v>
      </c>
      <c r="V4" s="14">
        <v>0</v>
      </c>
      <c r="W4" s="15">
        <f t="shared" si="0"/>
        <v>9</v>
      </c>
      <c r="X4" s="10">
        <v>15.509088559614156</v>
      </c>
      <c r="Y4" s="48">
        <f>IF(G4&lt;&gt;"**",($P4*C4+$T4*G4)/SUM($T4,$P4),0)</f>
        <v>1090.7730360065466</v>
      </c>
      <c r="Z4" s="49">
        <f>IF(I4&lt;&gt;"",($Q4*D4+$U4*I4)/SUM($U4,$Q4),0)</f>
        <v>1402.2342158859472</v>
      </c>
      <c r="AA4" s="38">
        <f>IF(G4&lt;&gt;"**",Y4/C4-1,0)</f>
        <v>3.8831462863377686E-2</v>
      </c>
      <c r="AB4" s="39">
        <f>IF(I4&lt;&gt;"",Z4/D4-1,0)</f>
        <v>0.10238538984744272</v>
      </c>
    </row>
    <row r="5" spans="1:28" x14ac:dyDescent="0.25">
      <c r="A5" t="s">
        <v>16</v>
      </c>
      <c r="B5" t="s">
        <v>17</v>
      </c>
      <c r="C5" s="18">
        <v>1307</v>
      </c>
      <c r="D5" s="19">
        <v>1649</v>
      </c>
      <c r="E5" s="26" t="s">
        <v>15</v>
      </c>
      <c r="F5" s="27"/>
      <c r="G5" s="28">
        <v>1582</v>
      </c>
      <c r="H5" s="27"/>
      <c r="I5" s="28">
        <v>2034</v>
      </c>
      <c r="J5" s="27"/>
      <c r="K5" s="28">
        <v>2767</v>
      </c>
      <c r="L5" s="27" t="s">
        <v>18</v>
      </c>
      <c r="M5" s="29">
        <v>1855</v>
      </c>
      <c r="N5" s="3">
        <v>58849</v>
      </c>
      <c r="O5" s="3">
        <v>12313</v>
      </c>
      <c r="P5" s="3">
        <v>67989</v>
      </c>
      <c r="Q5" s="3">
        <v>26751</v>
      </c>
      <c r="R5" s="3">
        <v>2236</v>
      </c>
      <c r="S5" s="14">
        <v>0</v>
      </c>
      <c r="T5" s="14">
        <v>29000</v>
      </c>
      <c r="U5" s="14">
        <v>27000</v>
      </c>
      <c r="V5" s="14">
        <v>3300</v>
      </c>
      <c r="W5" s="15">
        <f t="shared" si="0"/>
        <v>-451</v>
      </c>
      <c r="X5" s="10">
        <v>12.951876837329337</v>
      </c>
      <c r="Y5" s="48">
        <f>IF(G5&lt;&gt;"**",($P5*C5+$T5*G5)/SUM($T5,$P5),0)</f>
        <v>1389.2258194228211</v>
      </c>
      <c r="Z5" s="49">
        <f>IF(I5&lt;&gt;"",($Q5*D5+$U5*I5)/SUM($U5,$Q5),0)</f>
        <v>1842.391750851147</v>
      </c>
      <c r="AA5" s="38">
        <f>IF(G5&lt;&gt;"**",Y5/C5-1,0)</f>
        <v>6.2911874080199714E-2</v>
      </c>
      <c r="AB5" s="39">
        <f>IF(I5&lt;&gt;"",Z5/D5-1,0)</f>
        <v>0.11727819942458884</v>
      </c>
    </row>
    <row r="6" spans="1:28" x14ac:dyDescent="0.25">
      <c r="A6" t="s">
        <v>16</v>
      </c>
      <c r="B6" t="s">
        <v>19</v>
      </c>
      <c r="C6" s="18">
        <v>1003</v>
      </c>
      <c r="D6" s="19">
        <v>1267</v>
      </c>
      <c r="E6" s="26" t="s">
        <v>15</v>
      </c>
      <c r="F6" s="27"/>
      <c r="G6" s="28" t="s">
        <v>15</v>
      </c>
      <c r="H6" s="27"/>
      <c r="I6" s="28">
        <v>1214</v>
      </c>
      <c r="J6" s="27"/>
      <c r="K6" s="28">
        <v>2275</v>
      </c>
      <c r="L6" s="27" t="s">
        <v>18</v>
      </c>
      <c r="M6" s="29">
        <v>1502</v>
      </c>
      <c r="N6" s="3">
        <v>3669</v>
      </c>
      <c r="O6" s="3">
        <v>476</v>
      </c>
      <c r="P6" s="3">
        <v>2014</v>
      </c>
      <c r="Q6" s="3">
        <v>2704</v>
      </c>
      <c r="R6" s="3">
        <v>149</v>
      </c>
      <c r="S6" s="14">
        <v>0</v>
      </c>
      <c r="T6" s="14">
        <v>0</v>
      </c>
      <c r="U6" s="14">
        <v>2556.8175182481755</v>
      </c>
      <c r="V6" s="14">
        <v>1102.3172375070185</v>
      </c>
      <c r="W6" s="15">
        <f t="shared" si="0"/>
        <v>9.8652442448060356</v>
      </c>
      <c r="X6" s="10">
        <v>27.503456658967707</v>
      </c>
      <c r="Y6" s="48">
        <f>IF(G6&lt;&gt;"**",($P6*C6+$T6*G6)/SUM($T6,$P6),0)</f>
        <v>0</v>
      </c>
      <c r="Z6" s="49">
        <f>IF(I6&lt;&gt;"",($Q6*D6+$U6*I6)/SUM($U6,$Q6),0)</f>
        <v>1241.2413934721922</v>
      </c>
      <c r="AA6" s="38">
        <f>IF(G6&lt;&gt;"**",Y6/C6-1,0)</f>
        <v>0</v>
      </c>
      <c r="AB6" s="39">
        <f>IF(I6&lt;&gt;"",Z6/D6-1,0)</f>
        <v>-2.0330391892508182E-2</v>
      </c>
    </row>
    <row r="7" spans="1:28" x14ac:dyDescent="0.25">
      <c r="A7" t="s">
        <v>16</v>
      </c>
      <c r="B7" t="s">
        <v>20</v>
      </c>
      <c r="C7" s="18">
        <v>1076</v>
      </c>
      <c r="D7" s="19">
        <v>1406</v>
      </c>
      <c r="E7" s="26" t="s">
        <v>15</v>
      </c>
      <c r="F7" s="27"/>
      <c r="G7" s="28">
        <v>1312</v>
      </c>
      <c r="H7" s="27"/>
      <c r="I7" s="28">
        <v>1665</v>
      </c>
      <c r="J7" s="27"/>
      <c r="K7" s="28">
        <v>1898</v>
      </c>
      <c r="L7" s="27" t="s">
        <v>18</v>
      </c>
      <c r="M7" s="29">
        <v>1518</v>
      </c>
      <c r="N7" s="3">
        <v>5532</v>
      </c>
      <c r="O7" s="3">
        <v>2952</v>
      </c>
      <c r="P7" s="3">
        <v>14214</v>
      </c>
      <c r="Q7" s="3">
        <v>7890</v>
      </c>
      <c r="R7" s="3">
        <v>481</v>
      </c>
      <c r="S7" s="14">
        <v>0</v>
      </c>
      <c r="T7" s="14">
        <v>2340</v>
      </c>
      <c r="U7" s="14">
        <v>3179</v>
      </c>
      <c r="V7" s="14">
        <v>104.19751732779888</v>
      </c>
      <c r="W7" s="15">
        <f t="shared" si="0"/>
        <v>-91.197517327798778</v>
      </c>
      <c r="X7" s="10">
        <v>29.520225576312669</v>
      </c>
      <c r="Y7" s="48">
        <f>IF(G7&lt;&gt;"**",($P7*C7+$T7*G7)/SUM($T7,$P7),0)</f>
        <v>1109.3599130119608</v>
      </c>
      <c r="Z7" s="49">
        <f>IF(I7&lt;&gt;"",($Q7*D7+$U7*I7)/SUM($U7,$Q7),0)</f>
        <v>1480.3844069021591</v>
      </c>
      <c r="AA7" s="38">
        <f>IF(G7&lt;&gt;"**",Y7/C7-1,0)</f>
        <v>3.1003636628216258E-2</v>
      </c>
      <c r="AB7" s="39">
        <f>IF(I7&lt;&gt;"",Z7/D7-1,0)</f>
        <v>5.2904983571948172E-2</v>
      </c>
    </row>
    <row r="8" spans="1:28" x14ac:dyDescent="0.25">
      <c r="A8" t="s">
        <v>21</v>
      </c>
      <c r="B8" t="s">
        <v>22</v>
      </c>
      <c r="C8" s="18">
        <v>920</v>
      </c>
      <c r="D8" s="19">
        <v>1179</v>
      </c>
      <c r="E8" s="26" t="s">
        <v>15</v>
      </c>
      <c r="F8" s="27"/>
      <c r="G8" s="28">
        <v>1079</v>
      </c>
      <c r="H8" s="27"/>
      <c r="I8" s="28">
        <v>1363</v>
      </c>
      <c r="J8" s="27"/>
      <c r="K8" s="28" t="s">
        <v>15</v>
      </c>
      <c r="L8" s="27"/>
      <c r="M8" s="29">
        <v>1257</v>
      </c>
      <c r="N8" s="3">
        <v>3813</v>
      </c>
      <c r="O8" s="3">
        <v>3897</v>
      </c>
      <c r="P8" s="3">
        <v>28502</v>
      </c>
      <c r="Q8" s="3">
        <v>25757</v>
      </c>
      <c r="R8" s="3">
        <v>1583</v>
      </c>
      <c r="S8" s="14">
        <v>0</v>
      </c>
      <c r="T8" s="14">
        <v>1423.1619718309857</v>
      </c>
      <c r="U8" s="14">
        <v>2389.8380281690143</v>
      </c>
      <c r="V8" s="14">
        <v>0</v>
      </c>
      <c r="W8" s="15">
        <f t="shared" si="0"/>
        <v>0</v>
      </c>
      <c r="X8" s="10">
        <v>0</v>
      </c>
      <c r="Y8" s="48">
        <f>IF(G8&lt;&gt;"**",($P8*C8+$T8*G8)/SUM($T8,$P8),0)</f>
        <v>927.56162167924538</v>
      </c>
      <c r="Z8" s="49">
        <f>IF(I8&lt;&gt;"",($Q8*D8+$U8*I8)/SUM($U8,$Q8),0)</f>
        <v>1194.6227209870972</v>
      </c>
      <c r="AA8" s="38">
        <f>IF(G8&lt;&gt;"**",Y8/C8-1,0)</f>
        <v>8.219153999179829E-3</v>
      </c>
      <c r="AB8" s="39">
        <f>IF(I8&lt;&gt;"",Z8/D8-1,0)</f>
        <v>1.3250823568360603E-2</v>
      </c>
    </row>
    <row r="9" spans="1:28" x14ac:dyDescent="0.25">
      <c r="A9" t="s">
        <v>23</v>
      </c>
      <c r="B9" t="s">
        <v>24</v>
      </c>
      <c r="C9" s="18">
        <v>904</v>
      </c>
      <c r="D9" s="19">
        <v>1156</v>
      </c>
      <c r="E9" s="26" t="s">
        <v>15</v>
      </c>
      <c r="F9" s="27"/>
      <c r="G9" s="28">
        <v>1092</v>
      </c>
      <c r="H9" s="27"/>
      <c r="I9" s="28">
        <v>1385</v>
      </c>
      <c r="J9" s="27"/>
      <c r="K9" s="28" t="s">
        <v>15</v>
      </c>
      <c r="L9" s="27"/>
      <c r="M9" s="29">
        <v>1328</v>
      </c>
      <c r="N9" s="3">
        <v>2623</v>
      </c>
      <c r="O9" s="3">
        <v>0</v>
      </c>
      <c r="P9" s="3">
        <v>16882</v>
      </c>
      <c r="Q9" s="3">
        <v>25540</v>
      </c>
      <c r="R9" s="3">
        <v>3930</v>
      </c>
      <c r="S9" s="14">
        <v>0</v>
      </c>
      <c r="T9" s="14">
        <v>510.27645051194531</v>
      </c>
      <c r="U9" s="14">
        <v>2112.7235494880547</v>
      </c>
      <c r="V9" s="14">
        <v>0</v>
      </c>
      <c r="W9" s="15">
        <f t="shared" si="0"/>
        <v>0</v>
      </c>
      <c r="X9" s="10">
        <v>0</v>
      </c>
      <c r="Y9" s="48">
        <f>IF(G9&lt;&gt;"**",($P9*C9+$T9*G9)/SUM($T9,$P9),0)</f>
        <v>909.51578012051561</v>
      </c>
      <c r="Z9" s="49">
        <f>IF(I9&lt;&gt;"",($Q9*D9+$U9*I9)/SUM($U9,$Q9),0)</f>
        <v>1173.4960593652527</v>
      </c>
      <c r="AA9" s="38">
        <f>IF(G9&lt;&gt;"**",Y9/C9-1,0)</f>
        <v>6.10152668198638E-3</v>
      </c>
      <c r="AB9" s="39">
        <f>IF(I9&lt;&gt;"",Z9/D9-1,0)</f>
        <v>1.513499945091068E-2</v>
      </c>
    </row>
    <row r="10" spans="1:28" x14ac:dyDescent="0.25">
      <c r="A10" t="s">
        <v>25</v>
      </c>
      <c r="B10" t="s">
        <v>26</v>
      </c>
      <c r="C10" s="18">
        <v>1261</v>
      </c>
      <c r="D10" s="19">
        <v>1467</v>
      </c>
      <c r="E10" s="26">
        <v>1520</v>
      </c>
      <c r="F10" s="27"/>
      <c r="G10" s="28">
        <v>1910</v>
      </c>
      <c r="H10" s="27"/>
      <c r="I10" s="28">
        <v>2393</v>
      </c>
      <c r="J10" s="27"/>
      <c r="K10" s="28">
        <v>2982</v>
      </c>
      <c r="L10" s="27"/>
      <c r="M10" s="29">
        <v>2203</v>
      </c>
      <c r="N10" s="3">
        <v>129547</v>
      </c>
      <c r="O10" s="3">
        <v>24458</v>
      </c>
      <c r="P10" s="3">
        <v>130110</v>
      </c>
      <c r="Q10" s="3">
        <v>131800</v>
      </c>
      <c r="R10" s="3">
        <v>26751</v>
      </c>
      <c r="S10" s="14">
        <v>5612</v>
      </c>
      <c r="T10" s="14">
        <v>50417</v>
      </c>
      <c r="U10" s="14">
        <v>58750</v>
      </c>
      <c r="V10" s="14">
        <v>13989</v>
      </c>
      <c r="W10" s="15">
        <f t="shared" si="0"/>
        <v>779</v>
      </c>
      <c r="X10" s="10">
        <v>13.420743050784495</v>
      </c>
      <c r="Y10" s="48">
        <f>IF(G10&lt;&gt;"**",($P10*C10+$T10*G10)/SUM($T10,$P10),0)</f>
        <v>1442.2506328693214</v>
      </c>
      <c r="Z10" s="49">
        <f>IF(I10&lt;&gt;"",($Q10*D10+$U10*I10)/SUM($U10,$Q10),0)</f>
        <v>1752.5024927840461</v>
      </c>
      <c r="AA10" s="38">
        <f>IF(G10&lt;&gt;"**",Y10/C10-1,0)</f>
        <v>0.14373563272745549</v>
      </c>
      <c r="AB10" s="39">
        <f>IF(I10&lt;&gt;"",Z10/D10-1,0)</f>
        <v>0.19461655949832735</v>
      </c>
    </row>
    <row r="11" spans="1:28" x14ac:dyDescent="0.25">
      <c r="A11" t="s">
        <v>25</v>
      </c>
      <c r="B11" t="s">
        <v>27</v>
      </c>
      <c r="C11" s="18">
        <v>1088</v>
      </c>
      <c r="D11" s="19">
        <v>1301</v>
      </c>
      <c r="E11" s="26" t="s">
        <v>15</v>
      </c>
      <c r="F11" s="27"/>
      <c r="G11" s="28">
        <v>1247</v>
      </c>
      <c r="H11" s="27"/>
      <c r="I11" s="28">
        <v>1579</v>
      </c>
      <c r="J11" s="27"/>
      <c r="K11" s="28" t="s">
        <v>15</v>
      </c>
      <c r="L11" s="27"/>
      <c r="M11" s="29">
        <v>1601</v>
      </c>
      <c r="N11" s="3">
        <v>10250</v>
      </c>
      <c r="O11" s="3">
        <v>5240</v>
      </c>
      <c r="P11" s="3">
        <v>29324</v>
      </c>
      <c r="Q11" s="3">
        <v>25116</v>
      </c>
      <c r="R11" s="3">
        <v>2858</v>
      </c>
      <c r="S11" s="14">
        <v>0</v>
      </c>
      <c r="T11" s="14">
        <v>4000</v>
      </c>
      <c r="U11" s="14">
        <v>6250</v>
      </c>
      <c r="V11" s="14">
        <v>0</v>
      </c>
      <c r="W11" s="15">
        <f t="shared" si="0"/>
        <v>0</v>
      </c>
      <c r="X11" s="10">
        <v>-151.56097560975604</v>
      </c>
      <c r="Y11" s="48">
        <f>IF(G11&lt;&gt;"**",($P11*C11+$T11*G11)/SUM($T11,$P11),0)</f>
        <v>1107.0853438962909</v>
      </c>
      <c r="Z11" s="49">
        <f>IF(I11&lt;&gt;"",($Q11*D11+$U11*I11)/SUM($U11,$Q11),0)</f>
        <v>1356.3943760760058</v>
      </c>
      <c r="AA11" s="38">
        <f>IF(G11&lt;&gt;"**",Y11/C11-1,0)</f>
        <v>1.7541676375267379E-2</v>
      </c>
      <c r="AB11" s="39">
        <f>IF(I11&lt;&gt;"",Z11/D11-1,0)</f>
        <v>4.2578305976945341E-2</v>
      </c>
    </row>
    <row r="12" spans="1:28" x14ac:dyDescent="0.25">
      <c r="A12" t="s">
        <v>25</v>
      </c>
      <c r="B12" t="s">
        <v>28</v>
      </c>
      <c r="C12" s="18">
        <v>970</v>
      </c>
      <c r="D12" s="19">
        <v>1158</v>
      </c>
      <c r="E12" s="26" t="s">
        <v>15</v>
      </c>
      <c r="F12" s="27"/>
      <c r="G12" s="28">
        <v>1276</v>
      </c>
      <c r="H12" s="27" t="s">
        <v>18</v>
      </c>
      <c r="I12" s="28">
        <v>1493</v>
      </c>
      <c r="J12" s="27"/>
      <c r="K12" s="28" t="s">
        <v>15</v>
      </c>
      <c r="L12" s="27"/>
      <c r="M12" s="29">
        <v>1408</v>
      </c>
      <c r="N12" s="3">
        <v>2925</v>
      </c>
      <c r="O12" s="3">
        <v>1774</v>
      </c>
      <c r="P12" s="3">
        <v>19068</v>
      </c>
      <c r="Q12" s="3">
        <v>20709</v>
      </c>
      <c r="R12" s="3">
        <v>2527</v>
      </c>
      <c r="S12" s="14">
        <v>0</v>
      </c>
      <c r="T12" s="14">
        <v>1145.7373271889401</v>
      </c>
      <c r="U12" s="14">
        <v>1779.2626728110599</v>
      </c>
      <c r="V12" s="14">
        <v>0</v>
      </c>
      <c r="W12" s="15">
        <f t="shared" si="0"/>
        <v>0</v>
      </c>
      <c r="X12" s="10">
        <v>0</v>
      </c>
      <c r="Y12" s="48">
        <f>IF(G12&lt;&gt;"**",($P12*C12+$T12*G12)/SUM($T12,$P12),0)</f>
        <v>987.34442356922477</v>
      </c>
      <c r="Z12" s="49">
        <f>IF(I12&lt;&gt;"",($Q12*D12+$U12*I12)/SUM($U12,$Q12),0)</f>
        <v>1184.5050708480185</v>
      </c>
      <c r="AA12" s="38">
        <f>IF(G12&lt;&gt;"**",Y12/C12-1,0)</f>
        <v>1.7880849040437852E-2</v>
      </c>
      <c r="AB12" s="39">
        <f>IF(I12&lt;&gt;"",Z12/D12-1,0)</f>
        <v>2.2888662217632527E-2</v>
      </c>
    </row>
    <row r="13" spans="1:28" x14ac:dyDescent="0.25">
      <c r="A13" t="s">
        <v>25</v>
      </c>
      <c r="B13" t="s">
        <v>29</v>
      </c>
      <c r="C13" s="18">
        <v>1021</v>
      </c>
      <c r="D13" s="19">
        <v>1210</v>
      </c>
      <c r="E13" s="26" t="s">
        <v>15</v>
      </c>
      <c r="F13" s="27"/>
      <c r="G13" s="28">
        <v>1382</v>
      </c>
      <c r="H13" s="27"/>
      <c r="I13" s="28">
        <v>1614</v>
      </c>
      <c r="J13" s="27"/>
      <c r="K13" s="28">
        <v>1594</v>
      </c>
      <c r="L13" s="27" t="s">
        <v>18</v>
      </c>
      <c r="M13" s="29">
        <v>1542</v>
      </c>
      <c r="N13" s="3">
        <v>3101</v>
      </c>
      <c r="O13" s="3">
        <v>838</v>
      </c>
      <c r="P13" s="3">
        <v>10722</v>
      </c>
      <c r="Q13" s="3">
        <v>21068</v>
      </c>
      <c r="R13" s="3">
        <v>1977</v>
      </c>
      <c r="S13" s="14">
        <v>0</v>
      </c>
      <c r="T13" s="14">
        <v>960.81265713047253</v>
      </c>
      <c r="U13" s="14">
        <v>1937.9314549920532</v>
      </c>
      <c r="V13" s="14">
        <v>205.05</v>
      </c>
      <c r="W13" s="15">
        <f t="shared" si="0"/>
        <v>-2.794112122525803</v>
      </c>
      <c r="X13" s="10">
        <v>0.24900371218541295</v>
      </c>
      <c r="Y13" s="48">
        <f>IF(G13&lt;&gt;"**",($P13*C13+$T13*G13)/SUM($T13,$P13),0)</f>
        <v>1050.6892006577202</v>
      </c>
      <c r="Z13" s="49">
        <f>IF(I13&lt;&gt;"",($Q13*D13+$U13*I13)/SUM($U13,$Q13),0)</f>
        <v>1244.0314109580163</v>
      </c>
      <c r="AA13" s="38">
        <f>IF(G13&lt;&gt;"**",Y13/C13-1,0)</f>
        <v>2.907855108493651E-2</v>
      </c>
      <c r="AB13" s="39">
        <f>IF(I13&lt;&gt;"",Z13/D13-1,0)</f>
        <v>2.8125133023154003E-2</v>
      </c>
    </row>
    <row r="14" spans="1:28" x14ac:dyDescent="0.25">
      <c r="A14" t="s">
        <v>25</v>
      </c>
      <c r="B14" t="s">
        <v>30</v>
      </c>
      <c r="C14" s="18">
        <v>877</v>
      </c>
      <c r="D14" s="19">
        <v>1087</v>
      </c>
      <c r="E14" s="26" t="s">
        <v>15</v>
      </c>
      <c r="F14" s="27"/>
      <c r="G14" s="28">
        <v>870</v>
      </c>
      <c r="H14" s="27" t="s">
        <v>18</v>
      </c>
      <c r="I14" s="28">
        <v>1200</v>
      </c>
      <c r="J14" s="27"/>
      <c r="K14" s="28" t="s">
        <v>15</v>
      </c>
      <c r="L14" s="27"/>
      <c r="M14" s="29">
        <v>1178</v>
      </c>
      <c r="N14" s="3">
        <v>2090</v>
      </c>
      <c r="O14" s="3">
        <v>1176</v>
      </c>
      <c r="P14" s="3">
        <v>17897</v>
      </c>
      <c r="Q14" s="3">
        <v>24427</v>
      </c>
      <c r="R14" s="3">
        <v>1693</v>
      </c>
      <c r="S14" s="14">
        <v>0</v>
      </c>
      <c r="T14" s="14">
        <v>139.33333333333326</v>
      </c>
      <c r="U14" s="14">
        <v>1950.6666666666667</v>
      </c>
      <c r="V14" s="14">
        <v>0</v>
      </c>
      <c r="W14" s="15">
        <f t="shared" si="0"/>
        <v>0</v>
      </c>
      <c r="X14" s="10">
        <v>0</v>
      </c>
      <c r="Y14" s="48">
        <f>IF(G14&lt;&gt;"**",($P14*C14+$T14*G14)/SUM($T14,$P14),0)</f>
        <v>876.94592396828625</v>
      </c>
      <c r="Z14" s="49">
        <f>IF(I14&lt;&gt;"",($Q14*D14+$U14*I14)/SUM($U14,$Q14),0)</f>
        <v>1095.3565137174123</v>
      </c>
      <c r="AA14" s="38">
        <f>IF(G14&lt;&gt;"**",Y14/C14-1,0)</f>
        <v>-6.1660241406746863E-5</v>
      </c>
      <c r="AB14" s="39">
        <f>IF(I14&lt;&gt;"",Z14/D14-1,0)</f>
        <v>7.6876851126148615E-3</v>
      </c>
    </row>
    <row r="15" spans="1:28" x14ac:dyDescent="0.25">
      <c r="A15" t="s">
        <v>31</v>
      </c>
      <c r="B15" t="s">
        <v>32</v>
      </c>
      <c r="C15" s="18">
        <v>720</v>
      </c>
      <c r="D15" s="19">
        <v>839</v>
      </c>
      <c r="E15" s="26">
        <v>949</v>
      </c>
      <c r="F15" s="27" t="s">
        <v>18</v>
      </c>
      <c r="G15" s="28">
        <v>938</v>
      </c>
      <c r="H15" s="27"/>
      <c r="I15" s="28">
        <v>1071</v>
      </c>
      <c r="J15" s="27"/>
      <c r="K15" s="28">
        <v>1231</v>
      </c>
      <c r="L15" s="27"/>
      <c r="M15" s="29">
        <v>1068</v>
      </c>
      <c r="N15" s="3">
        <v>4800</v>
      </c>
      <c r="O15" s="3">
        <v>5004</v>
      </c>
      <c r="P15" s="3">
        <v>24213</v>
      </c>
      <c r="Q15" s="3">
        <v>48405</v>
      </c>
      <c r="R15" s="3">
        <v>11937</v>
      </c>
      <c r="S15" s="14">
        <v>240</v>
      </c>
      <c r="T15" s="14">
        <v>1297.7188222289217</v>
      </c>
      <c r="U15" s="14">
        <v>2594.3121294342272</v>
      </c>
      <c r="V15" s="14">
        <v>639.77489699527678</v>
      </c>
      <c r="W15" s="15">
        <f t="shared" si="0"/>
        <v>28.19415134157498</v>
      </c>
      <c r="X15" s="10">
        <v>-24.022615817505766</v>
      </c>
      <c r="Y15" s="48">
        <f>IF(G15&lt;&gt;"**",($P15*C15+$T15*G15)/SUM($T15,$P15),0)</f>
        <v>731.08956220392338</v>
      </c>
      <c r="Z15" s="49">
        <f>IF(I15&lt;&gt;"",($Q15*D15+$U15*I15)/SUM($U15,$Q15),0)</f>
        <v>850.80173592344136</v>
      </c>
      <c r="AA15" s="38">
        <f>IF(G15&lt;&gt;"**",Y15/C15-1,0)</f>
        <v>1.5402169727671389E-2</v>
      </c>
      <c r="AB15" s="39">
        <f>IF(I15&lt;&gt;"",Z15/D15-1,0)</f>
        <v>1.4066431374781141E-2</v>
      </c>
    </row>
    <row r="16" spans="1:28" x14ac:dyDescent="0.25">
      <c r="A16" t="s">
        <v>31</v>
      </c>
      <c r="B16" t="s">
        <v>33</v>
      </c>
      <c r="C16" s="18">
        <v>720</v>
      </c>
      <c r="D16" s="19">
        <v>809</v>
      </c>
      <c r="E16" s="26">
        <v>1143</v>
      </c>
      <c r="F16" s="27" t="s">
        <v>18</v>
      </c>
      <c r="G16" s="28">
        <v>1028</v>
      </c>
      <c r="H16" s="27"/>
      <c r="I16" s="28">
        <v>1208</v>
      </c>
      <c r="J16" s="27"/>
      <c r="K16" s="28">
        <v>1569</v>
      </c>
      <c r="L16" s="27"/>
      <c r="M16" s="29">
        <v>1235</v>
      </c>
      <c r="N16" s="3">
        <v>34198</v>
      </c>
      <c r="O16" s="3">
        <v>46965</v>
      </c>
      <c r="P16" s="3">
        <v>147827</v>
      </c>
      <c r="Q16" s="3">
        <v>321870</v>
      </c>
      <c r="R16" s="3">
        <v>67434</v>
      </c>
      <c r="S16" s="14">
        <v>340</v>
      </c>
      <c r="T16" s="14">
        <v>7160</v>
      </c>
      <c r="U16" s="14">
        <v>23900</v>
      </c>
      <c r="V16" s="14">
        <v>2900</v>
      </c>
      <c r="W16" s="15">
        <f t="shared" si="0"/>
        <v>-102</v>
      </c>
      <c r="X16" s="10">
        <v>-31.116731972630078</v>
      </c>
      <c r="Y16" s="48">
        <f>IF(G16&lt;&gt;"**",($P16*C16+$T16*G16)/SUM($T16,$P16),0)</f>
        <v>734.22880628697885</v>
      </c>
      <c r="Z16" s="49">
        <f>IF(I16&lt;&gt;"",($Q16*D16+$U16*I16)/SUM($U16,$Q16),0)</f>
        <v>836.57931573010956</v>
      </c>
      <c r="AA16" s="38">
        <f>IF(G16&lt;&gt;"**",Y16/C16-1,0)</f>
        <v>1.9762230954137205E-2</v>
      </c>
      <c r="AB16" s="39">
        <f>IF(I16&lt;&gt;"",Z16/D16-1,0)</f>
        <v>3.4090625129925334E-2</v>
      </c>
    </row>
    <row r="17" spans="1:28" x14ac:dyDescent="0.25">
      <c r="A17" t="s">
        <v>31</v>
      </c>
      <c r="B17" t="s">
        <v>34</v>
      </c>
      <c r="C17" s="18">
        <v>696</v>
      </c>
      <c r="D17" s="19">
        <v>794</v>
      </c>
      <c r="E17" s="26" t="s">
        <v>15</v>
      </c>
      <c r="F17" s="27"/>
      <c r="G17" s="28">
        <v>848</v>
      </c>
      <c r="H17" s="27"/>
      <c r="I17" s="28">
        <v>1014</v>
      </c>
      <c r="J17" s="27"/>
      <c r="K17" s="28">
        <v>1102</v>
      </c>
      <c r="L17" s="27"/>
      <c r="M17" s="29">
        <v>1003</v>
      </c>
      <c r="N17" s="3">
        <v>3842</v>
      </c>
      <c r="O17" s="3">
        <v>881</v>
      </c>
      <c r="P17" s="3">
        <v>5413</v>
      </c>
      <c r="Q17" s="3">
        <v>12835</v>
      </c>
      <c r="R17" s="3">
        <v>2921</v>
      </c>
      <c r="S17" s="14">
        <v>0</v>
      </c>
      <c r="T17" s="14">
        <v>826</v>
      </c>
      <c r="U17" s="14">
        <v>2578</v>
      </c>
      <c r="V17" s="14">
        <v>409</v>
      </c>
      <c r="W17" s="15">
        <f t="shared" si="0"/>
        <v>29</v>
      </c>
      <c r="X17" s="10">
        <v>-22.97449245184805</v>
      </c>
      <c r="Y17" s="48">
        <f>IF(G17&lt;&gt;"**",($P17*C17+$T17*G17)/SUM($T17,$P17),0)</f>
        <v>716.12373777849018</v>
      </c>
      <c r="Z17" s="49">
        <f>IF(I17&lt;&gt;"",($Q17*D17+$U17*I17)/SUM($U17,$Q17),0)</f>
        <v>830.7975085966392</v>
      </c>
      <c r="AA17" s="38">
        <f>IF(G17&lt;&gt;"**",Y17/C17-1,0)</f>
        <v>2.8913416348405496E-2</v>
      </c>
      <c r="AB17" s="39">
        <f>IF(I17&lt;&gt;"",Z17/D17-1,0)</f>
        <v>4.6344469265288568E-2</v>
      </c>
    </row>
    <row r="18" spans="1:28" x14ac:dyDescent="0.25">
      <c r="A18" t="s">
        <v>35</v>
      </c>
      <c r="B18" t="s">
        <v>36</v>
      </c>
      <c r="C18" s="18">
        <v>935</v>
      </c>
      <c r="D18" s="19">
        <v>1130</v>
      </c>
      <c r="E18" s="26" t="s">
        <v>15</v>
      </c>
      <c r="F18" s="27"/>
      <c r="G18" s="28" t="s">
        <v>15</v>
      </c>
      <c r="H18" s="27"/>
      <c r="I18" s="28">
        <v>1397</v>
      </c>
      <c r="J18" s="27"/>
      <c r="K18" s="28" t="s">
        <v>15</v>
      </c>
      <c r="L18" s="27"/>
      <c r="M18" s="29">
        <v>1434</v>
      </c>
      <c r="N18" s="3">
        <v>1900</v>
      </c>
      <c r="O18" s="3">
        <v>636</v>
      </c>
      <c r="P18" s="3">
        <v>5169</v>
      </c>
      <c r="Q18" s="3">
        <v>7117</v>
      </c>
      <c r="R18" s="3">
        <v>394</v>
      </c>
      <c r="S18" s="14">
        <v>0</v>
      </c>
      <c r="T18" s="14">
        <v>0</v>
      </c>
      <c r="U18" s="14">
        <v>1500</v>
      </c>
      <c r="V18" s="14">
        <v>0</v>
      </c>
      <c r="W18" s="15">
        <f t="shared" si="0"/>
        <v>400</v>
      </c>
      <c r="X18" s="10">
        <v>-331.1052631578948</v>
      </c>
      <c r="Y18" s="48">
        <f>IF(G18&lt;&gt;"**",($P18*C18+$T18*G18)/SUM($T18,$P18),0)</f>
        <v>0</v>
      </c>
      <c r="Z18" s="49">
        <f>IF(I18&lt;&gt;"",($Q18*D18+$U18*I18)/SUM($U18,$Q18),0)</f>
        <v>1176.4778925380062</v>
      </c>
      <c r="AA18" s="38">
        <f>IF(G18&lt;&gt;"**",Y18/C18-1,0)</f>
        <v>0</v>
      </c>
      <c r="AB18" s="39">
        <f>IF(I18&lt;&gt;"",Z18/D18-1,0)</f>
        <v>4.1130878352217959E-2</v>
      </c>
    </row>
    <row r="19" spans="1:28" x14ac:dyDescent="0.25">
      <c r="A19" t="s">
        <v>35</v>
      </c>
      <c r="B19" t="s">
        <v>37</v>
      </c>
      <c r="C19" s="20">
        <v>912</v>
      </c>
      <c r="D19" s="21">
        <v>1110</v>
      </c>
      <c r="E19" s="30" t="s">
        <v>15</v>
      </c>
      <c r="F19" s="31"/>
      <c r="G19" s="32">
        <v>1073</v>
      </c>
      <c r="H19" s="31"/>
      <c r="I19" s="32">
        <v>1200</v>
      </c>
      <c r="J19" s="31"/>
      <c r="K19" s="32">
        <v>1308</v>
      </c>
      <c r="L19" s="31"/>
      <c r="M19" s="33">
        <v>1251</v>
      </c>
      <c r="N19" s="3">
        <v>2798</v>
      </c>
      <c r="O19" s="3">
        <v>619</v>
      </c>
      <c r="P19" s="3">
        <v>5177</v>
      </c>
      <c r="Q19" s="3">
        <v>7675</v>
      </c>
      <c r="R19" s="3">
        <v>652</v>
      </c>
      <c r="S19" s="14">
        <v>0</v>
      </c>
      <c r="T19" s="14">
        <v>1025.6493662819514</v>
      </c>
      <c r="U19" s="14">
        <v>1520.5445018763719</v>
      </c>
      <c r="V19" s="14">
        <v>252.17198895418821</v>
      </c>
      <c r="W19" s="15">
        <f t="shared" si="0"/>
        <v>-0.36585711251154862</v>
      </c>
      <c r="X19" s="10">
        <v>-87.663283122137727</v>
      </c>
      <c r="Y19" s="50">
        <f>IF(G19&lt;&gt;"**",($P19*C19+$T19*G19)/SUM($T19,$P19),0)</f>
        <v>938.62242184268064</v>
      </c>
      <c r="Z19" s="51">
        <f>IF(I19&lt;&gt;"",($Q19*D19+$U19*I19)/SUM($U19,$Q19),0)</f>
        <v>1124.882099166716</v>
      </c>
      <c r="AA19" s="40">
        <f>IF(G19&lt;&gt;"**",Y19/C19-1,0)</f>
        <v>2.9191252020483116E-2</v>
      </c>
      <c r="AB19" s="41">
        <f>IF(I19&lt;&gt;"",Z19/D19-1,0)</f>
        <v>1.3407296546591008E-2</v>
      </c>
    </row>
    <row r="22" spans="1:28" x14ac:dyDescent="0.25">
      <c r="A22" s="6"/>
      <c r="B22" s="1" t="s">
        <v>43</v>
      </c>
    </row>
    <row r="23" spans="1:28" x14ac:dyDescent="0.25">
      <c r="A23" s="7"/>
      <c r="B23" t="s">
        <v>44</v>
      </c>
    </row>
    <row r="24" spans="1:28" x14ac:dyDescent="0.25">
      <c r="A24" s="11"/>
      <c r="B24" t="s">
        <v>45</v>
      </c>
    </row>
  </sheetData>
  <autoFilter ref="A2:AB2" xr:uid="{DB70F69A-9DE5-44EC-97ED-F0079F07EADF}"/>
  <mergeCells count="6">
    <mergeCell ref="E1:M1"/>
    <mergeCell ref="O1:R1"/>
    <mergeCell ref="Y1:Z1"/>
    <mergeCell ref="AA1:AB1"/>
    <mergeCell ref="C1:D1"/>
    <mergeCell ref="S1:V1"/>
  </mergeCells>
  <conditionalFormatting sqref="X4:X19">
    <cfRule type="cellIs" dxfId="2" priority="3" operator="notBetween">
      <formula>50</formula>
      <formula>-50</formula>
    </cfRule>
  </conditionalFormatting>
  <conditionalFormatting sqref="X3">
    <cfRule type="cellIs" dxfId="0" priority="1" operator="notBetween">
      <formula>50</formula>
      <formula>-50</formula>
    </cfRule>
  </conditionalFormatting>
  <hyperlinks>
    <hyperlink ref="A1" r:id="rId1" xr:uid="{B20A6D08-BC19-4BC5-BE7A-ED676AAD865E}"/>
    <hyperlink ref="B22" r:id="rId2" xr:uid="{DB6852B7-567C-4033-BAD4-2E8F744FFF58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Macdonald</dc:creator>
  <cp:lastModifiedBy>David Macdonald</cp:lastModifiedBy>
  <dcterms:created xsi:type="dcterms:W3CDTF">2019-07-11T14:24:00Z</dcterms:created>
  <dcterms:modified xsi:type="dcterms:W3CDTF">2019-07-11T14:54:55Z</dcterms:modified>
</cp:coreProperties>
</file>